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20001_{DBD5BA82-8000-4FCD-B9C2-7092DAA7FDDB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8" i="1" l="1"/>
  <c r="D8" i="1" s="1"/>
  <c r="C7" i="1"/>
  <c r="D7" i="1" s="1"/>
  <c r="D6" i="1"/>
  <c r="C6" i="1"/>
  <c r="C5" i="1"/>
  <c r="D5" i="1" s="1"/>
  <c r="C4" i="1"/>
  <c r="D4" i="1" s="1"/>
  <c r="D3" i="1"/>
  <c r="C3" i="1"/>
  <c r="C2" i="1"/>
  <c r="D2" i="1" s="1"/>
  <c r="H5" i="1" l="1"/>
  <c r="H3" i="1"/>
  <c r="H2" i="1"/>
  <c r="H4" i="1" s="1"/>
</calcChain>
</file>

<file path=xl/sharedStrings.xml><?xml version="1.0" encoding="utf-8"?>
<sst xmlns="http://schemas.openxmlformats.org/spreadsheetml/2006/main" count="9" uniqueCount="9">
  <si>
    <t>Temps t d’apparition de la couleur bleue (s)</t>
  </si>
  <si>
    <t>Volume V de solution de thiosulfate de sodium versé (mL)</t>
  </si>
  <si>
    <r>
      <rPr>
        <sz val="12"/>
        <rFont val="Calibri"/>
        <family val="1"/>
        <charset val="1"/>
        <scheme val="minor"/>
      </rPr>
      <t>[H</t>
    </r>
    <r>
      <rPr>
        <sz val="12"/>
        <rFont val="Times New Roman"/>
      </rPr>
      <t>₂O₂] (mol·L⁻¹)</t>
    </r>
  </si>
  <si>
    <r>
      <rPr>
        <sz val="12"/>
        <rFont val="Calibri"/>
        <family val="1"/>
        <charset val="1"/>
        <scheme val="minor"/>
      </rPr>
      <t>ln([H</t>
    </r>
    <r>
      <rPr>
        <sz val="12"/>
        <rFont val="Times New Roman"/>
      </rPr>
      <t>₂O₂])</t>
    </r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</si>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</sst>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E+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1"/>
      <charset val="1"/>
      <scheme val="minor"/>
    </font>
    <font>
      <sz val="12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3" xfId="0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64" fontId="0" fillId="0" borderId="15" xfId="0" applyNumberFormat="1" applyBorder="1"/>
    <xf numFmtId="164" fontId="0" fillId="0" borderId="13" xfId="0" applyNumberFormat="1" applyBorder="1"/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165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Volume V en fonction du temps 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Volume V de solution de thiosulfate de sodium versé (mL)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F53-4A1C-B745-4CDD40B18E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F53-4A1C-B745-4CDD40B18EFD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0-2F53-4A1C-B745-4CDD40B18EFD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2F53-4A1C-B745-4CDD40B18E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Feuille1!$A$2:$A$8</c:f>
              <c:numCache>
                <c:formatCode>General</c:formatCode>
                <c:ptCount val="7"/>
                <c:pt idx="0">
                  <c:v>30</c:v>
                </c:pt>
                <c:pt idx="1">
                  <c:v>61</c:v>
                </c:pt>
                <c:pt idx="2">
                  <c:v>100</c:v>
                </c:pt>
                <c:pt idx="3">
                  <c:v>138</c:v>
                </c:pt>
                <c:pt idx="4">
                  <c:v>267</c:v>
                </c:pt>
                <c:pt idx="5">
                  <c:v>375</c:v>
                </c:pt>
                <c:pt idx="6">
                  <c:v>502</c:v>
                </c:pt>
              </c:numCache>
            </c:numRef>
          </c:xVal>
          <c:yVal>
            <c:numRef>
              <c:f>Feuille1!$B$2:$B$8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53-4A1C-B745-4CDD40B18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96767"/>
        <c:axId val="50865147"/>
      </c:scatterChart>
      <c:valAx>
        <c:axId val="68096767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Temps t d’apparition de la couleur bleue 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0865147"/>
        <c:crossesAt val="0"/>
        <c:crossBetween val="midCat"/>
      </c:valAx>
      <c:valAx>
        <c:axId val="5086514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Volume V de solution de thiosulfate de sodium versé (mL)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68096767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[H₂O₂] en fonction du temps 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Volume V de solution de thiosulfate de sodium versé (mL)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8A11-4B87-9455-CD326B7223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8A11-4B87-9455-CD326B722314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0-8A11-4B87-9455-CD326B722314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8A11-4B87-9455-CD326B722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Feuille1!$A$2:$A$8</c:f>
              <c:numCache>
                <c:formatCode>General</c:formatCode>
                <c:ptCount val="7"/>
                <c:pt idx="0">
                  <c:v>30</c:v>
                </c:pt>
                <c:pt idx="1">
                  <c:v>61</c:v>
                </c:pt>
                <c:pt idx="2">
                  <c:v>100</c:v>
                </c:pt>
                <c:pt idx="3">
                  <c:v>138</c:v>
                </c:pt>
                <c:pt idx="4">
                  <c:v>267</c:v>
                </c:pt>
                <c:pt idx="5">
                  <c:v>375</c:v>
                </c:pt>
                <c:pt idx="6">
                  <c:v>502</c:v>
                </c:pt>
              </c:numCache>
            </c:numRef>
          </c:xVal>
          <c:yVal>
            <c:numRef>
              <c:f>Feuille1!$C$2:$C$8</c:f>
              <c:numCache>
                <c:formatCode>0.000E+00</c:formatCode>
                <c:ptCount val="7"/>
                <c:pt idx="0">
                  <c:v>1.49E-2</c:v>
                </c:pt>
                <c:pt idx="1">
                  <c:v>1.23E-2</c:v>
                </c:pt>
                <c:pt idx="2">
                  <c:v>9.7799999999999988E-3</c:v>
                </c:pt>
                <c:pt idx="3">
                  <c:v>7.3600000000000002E-3</c:v>
                </c:pt>
                <c:pt idx="4">
                  <c:v>5.0499999999999998E-3</c:v>
                </c:pt>
                <c:pt idx="5">
                  <c:v>3.9399999999999999E-3</c:v>
                </c:pt>
                <c:pt idx="6">
                  <c:v>2.8400000000000001E-3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A11-4B87-9455-CD326B722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23498"/>
        <c:axId val="54869937"/>
      </c:scatterChart>
      <c:valAx>
        <c:axId val="93023498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Temps t d’apparition de la couleur bleue 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4869937"/>
        <c:crosses val="autoZero"/>
        <c:crossBetween val="midCat"/>
      </c:valAx>
      <c:valAx>
        <c:axId val="5486993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[H₂O₂] (mol·L⁻¹)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E+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9302349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ln([H₂O₂]) en fonction du temps 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Volume V de solution de thiosulfate de sodium versé (mL)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3C2F-4215-A871-07B8521CDA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3C2F-4215-A871-07B8521CDA9A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0-3C2F-4215-A871-07B8521CDA9A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3C2F-4215-A871-07B8521CD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30"/>
            <c:backward val="30"/>
            <c:dispRSqr val="1"/>
            <c:dispEq val="1"/>
            <c:trendlineLbl>
              <c:layout>
                <c:manualLayout>
                  <c:x val="-0.64192907814836619"/>
                  <c:y val="-0.78770428202222265"/>
                </c:manualLayout>
              </c:layout>
              <c:numFmt formatCode="General" sourceLinked="0"/>
            </c:trendlineLbl>
          </c:trendline>
          <c:xVal>
            <c:numRef>
              <c:f>Feuille1!$A$2:$A$8</c:f>
              <c:numCache>
                <c:formatCode>General</c:formatCode>
                <c:ptCount val="7"/>
                <c:pt idx="0">
                  <c:v>30</c:v>
                </c:pt>
                <c:pt idx="1">
                  <c:v>61</c:v>
                </c:pt>
                <c:pt idx="2">
                  <c:v>100</c:v>
                </c:pt>
                <c:pt idx="3">
                  <c:v>138</c:v>
                </c:pt>
                <c:pt idx="4">
                  <c:v>267</c:v>
                </c:pt>
                <c:pt idx="5">
                  <c:v>375</c:v>
                </c:pt>
                <c:pt idx="6">
                  <c:v>502</c:v>
                </c:pt>
              </c:numCache>
            </c:numRef>
          </c:xVal>
          <c:yVal>
            <c:numRef>
              <c:f>Feuille1!$D$2:$D$8</c:f>
              <c:numCache>
                <c:formatCode>General</c:formatCode>
                <c:ptCount val="7"/>
                <c:pt idx="0">
                  <c:v>-4.2063940660307235</c:v>
                </c:pt>
                <c:pt idx="1">
                  <c:v>-4.3981560166037657</c:v>
                </c:pt>
                <c:pt idx="2">
                  <c:v>-4.6274157949354109</c:v>
                </c:pt>
                <c:pt idx="3">
                  <c:v>-4.911695346241352</c:v>
                </c:pt>
                <c:pt idx="4">
                  <c:v>-5.2883670356948684</c:v>
                </c:pt>
                <c:pt idx="5">
                  <c:v>-5.5365745556722947</c:v>
                </c:pt>
                <c:pt idx="6">
                  <c:v>-5.8639512268090224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2F-4215-A871-07B8521CD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59044"/>
        <c:axId val="84336762"/>
      </c:scatterChart>
      <c:valAx>
        <c:axId val="31359044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Temps t d’apparition de la couleur bleue 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84336762"/>
        <c:crosses val="autoZero"/>
        <c:crossBetween val="midCat"/>
      </c:valAx>
      <c:valAx>
        <c:axId val="8433676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ln([H₂O₂])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1359044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11160</xdr:rowOff>
    </xdr:from>
    <xdr:to>
      <xdr:col>1</xdr:col>
      <xdr:colOff>2051640</xdr:colOff>
      <xdr:row>29</xdr:row>
      <xdr:rowOff>189000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2039400</xdr:colOff>
      <xdr:row>8</xdr:row>
      <xdr:rowOff>8640</xdr:rowOff>
    </xdr:from>
    <xdr:to>
      <xdr:col>6</xdr:col>
      <xdr:colOff>18480</xdr:colOff>
      <xdr:row>29</xdr:row>
      <xdr:rowOff>186480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779400</xdr:colOff>
      <xdr:row>5</xdr:row>
      <xdr:rowOff>22680</xdr:rowOff>
    </xdr:from>
    <xdr:to>
      <xdr:col>12</xdr:col>
      <xdr:colOff>368790</xdr:colOff>
      <xdr:row>27</xdr:row>
      <xdr:rowOff>855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Normal="100" workbookViewId="0">
      <selection activeCell="J2" sqref="J2"/>
    </sheetView>
  </sheetViews>
  <sheetFormatPr baseColWidth="10" defaultColWidth="11.5703125" defaultRowHeight="15" x14ac:dyDescent="0.25"/>
  <cols>
    <col min="1" max="1" width="37.28515625" customWidth="1"/>
    <col min="2" max="2" width="46.7109375" customWidth="1"/>
    <col min="3" max="3" width="15.7109375" style="8" customWidth="1"/>
    <col min="4" max="4" width="10.140625" customWidth="1"/>
    <col min="7" max="7" width="17.85546875" bestFit="1" customWidth="1"/>
    <col min="8" max="8" width="25.42578125" customWidth="1"/>
  </cols>
  <sheetData>
    <row r="1" spans="1:8" ht="15.75" x14ac:dyDescent="0.25">
      <c r="A1" t="s">
        <v>0</v>
      </c>
      <c r="B1" t="s">
        <v>1</v>
      </c>
      <c r="C1" s="8" t="s">
        <v>2</v>
      </c>
      <c r="D1" t="s">
        <v>3</v>
      </c>
      <c r="G1" s="2" t="s">
        <v>4</v>
      </c>
      <c r="H1" s="3"/>
    </row>
    <row r="2" spans="1:8" x14ac:dyDescent="0.25">
      <c r="A2">
        <v>30</v>
      </c>
      <c r="B2">
        <v>2</v>
      </c>
      <c r="C2" s="8">
        <f>1.49*10^-2</f>
        <v>1.49E-2</v>
      </c>
      <c r="D2">
        <f t="shared" ref="D2:D8" si="0">LN(C2)</f>
        <v>-4.2063940660307235</v>
      </c>
      <c r="G2" s="6" t="s">
        <v>5</v>
      </c>
      <c r="H2" s="5">
        <f>SLOPE(D2:D8,A2:A8)</f>
        <v>-3.396106176708975E-3</v>
      </c>
    </row>
    <row r="3" spans="1:8" x14ac:dyDescent="0.25">
      <c r="A3">
        <v>61</v>
      </c>
      <c r="B3">
        <v>4</v>
      </c>
      <c r="C3" s="8">
        <f>1.23*10^-2</f>
        <v>1.23E-2</v>
      </c>
      <c r="D3">
        <f t="shared" si="0"/>
        <v>-4.3981560166037657</v>
      </c>
      <c r="G3" s="6" t="s">
        <v>6</v>
      </c>
      <c r="H3" s="5">
        <f>INTERCEPT(D2:D8,A2:A8)</f>
        <v>-4.2614413776707307</v>
      </c>
    </row>
    <row r="4" spans="1:8" x14ac:dyDescent="0.25">
      <c r="A4">
        <v>100</v>
      </c>
      <c r="B4">
        <v>6</v>
      </c>
      <c r="C4" s="8">
        <f>9.78*10^-3</f>
        <v>9.7799999999999988E-3</v>
      </c>
      <c r="D4">
        <f t="shared" si="0"/>
        <v>-4.6274157949354109</v>
      </c>
      <c r="G4" s="6" t="s">
        <v>7</v>
      </c>
      <c r="H4" s="1" t="str">
        <f>CONCATENATE("ln([H₂O₂])=",TEXT(H2,"0,0000"),"*t",IF(H3&lt;0,CONCATENATE("-",TEXT(ABS(H3),"0,0000")),CONCATENATE("+",TEXT(H3,"0,0000"))))</f>
        <v>ln([H₂O₂])=-0,0034*t-4,2614</v>
      </c>
    </row>
    <row r="5" spans="1:8" x14ac:dyDescent="0.25">
      <c r="A5">
        <v>138</v>
      </c>
      <c r="B5">
        <v>8</v>
      </c>
      <c r="C5" s="8">
        <f>7.36*10^-3</f>
        <v>7.3600000000000002E-3</v>
      </c>
      <c r="D5">
        <f t="shared" si="0"/>
        <v>-4.911695346241352</v>
      </c>
      <c r="G5" s="7" t="s">
        <v>8</v>
      </c>
      <c r="H5" s="4">
        <f>RSQ(D2:D8,A2:A8)</f>
        <v>0.96084781270693098</v>
      </c>
    </row>
    <row r="6" spans="1:8" x14ac:dyDescent="0.25">
      <c r="A6">
        <v>267</v>
      </c>
      <c r="B6">
        <v>10</v>
      </c>
      <c r="C6" s="8">
        <f>5.05*10^-3</f>
        <v>5.0499999999999998E-3</v>
      </c>
      <c r="D6">
        <f t="shared" si="0"/>
        <v>-5.2883670356948684</v>
      </c>
    </row>
    <row r="7" spans="1:8" x14ac:dyDescent="0.25">
      <c r="A7">
        <v>375</v>
      </c>
      <c r="B7">
        <v>11</v>
      </c>
      <c r="C7" s="8">
        <f>3.94*10^-3</f>
        <v>3.9399999999999999E-3</v>
      </c>
      <c r="D7">
        <f t="shared" si="0"/>
        <v>-5.5365745556722947</v>
      </c>
    </row>
    <row r="8" spans="1:8" x14ac:dyDescent="0.25">
      <c r="A8">
        <v>502</v>
      </c>
      <c r="B8">
        <v>12</v>
      </c>
      <c r="C8" s="8">
        <f>2.84*10^-3</f>
        <v>2.8400000000000001E-3</v>
      </c>
      <c r="D8">
        <f t="shared" si="0"/>
        <v>-5.8639512268090224</v>
      </c>
    </row>
  </sheetData>
  <mergeCells count="1">
    <mergeCell ref="G1:H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Andréani</dc:creator>
  <dc:description/>
  <cp:lastModifiedBy>Xavier Andréani</cp:lastModifiedBy>
  <cp:revision>14</cp:revision>
  <dcterms:created xsi:type="dcterms:W3CDTF">2026-03-29T16:57:52Z</dcterms:created>
  <dcterms:modified xsi:type="dcterms:W3CDTF">2026-04-19T09:04:34Z</dcterms:modified>
  <dc:language>fr-FR</dc:language>
</cp:coreProperties>
</file>